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:\GROUPS\MARKETING\3_VARIABLE MOTORS\10 PRODUCT DEVELOPMENT\01_VM_V16\DEPLACEMENT\"/>
    </mc:Choice>
  </mc:AlternateContent>
  <xr:revisionPtr revIDLastSave="0" documentId="13_ncr:1_{6D4CD80A-1022-4C36-ABB4-218A9AE284DB}" xr6:coauthVersionLast="47" xr6:coauthVersionMax="47" xr10:uidLastSave="{00000000-0000-0000-0000-000000000000}"/>
  <bookViews>
    <workbookView xWindow="-120" yWindow="-120" windowWidth="29040" windowHeight="15990" xr2:uid="{F2D348FE-3693-416A-AA49-1DF200903F0E}"/>
  </bookViews>
  <sheets>
    <sheet name="Vgmax - Vgmin Setting" sheetId="5" r:id="rId1"/>
    <sheet name="Vg Setting" sheetId="3" state="hidden" r:id="rId2"/>
  </sheets>
  <definedNames>
    <definedName name="_xlnm._FilterDatabase" localSheetId="1" hidden="1">'Vg Setting'!$B$5:$H$6</definedName>
    <definedName name="AC">'Vg Setting'!$B$14:$B$15</definedName>
    <definedName name="control">'Vg Setting'!$A$14:$A$18</definedName>
    <definedName name="EO">'Vg Setting'!$C$14:$C$18</definedName>
    <definedName name="EP">'Vg Setting'!$D$14:$D$18</definedName>
    <definedName name="HO">'Vg Setting'!$E$14:$E$15</definedName>
    <definedName name="HP">'Vg Setting'!$F$14:$F$15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" i="3" l="1"/>
  <c r="O30" i="5" l="1"/>
  <c r="U30" i="5"/>
  <c r="A6" i="3" l="1"/>
  <c r="C21" i="3" s="1"/>
  <c r="D21" i="3" s="1"/>
  <c r="E21" i="3" s="1"/>
  <c r="C22" i="3" l="1"/>
  <c r="D22" i="3" s="1"/>
  <c r="B6" i="3"/>
  <c r="C6" i="3" s="1"/>
  <c r="D6" i="3" s="1"/>
  <c r="C10" i="3" l="1"/>
  <c r="C11" i="3"/>
  <c r="E22" i="3"/>
  <c r="E6" i="3"/>
  <c r="B11" i="3" l="1"/>
  <c r="B10" i="3"/>
  <c r="L32" i="5"/>
</calcChain>
</file>

<file path=xl/sharedStrings.xml><?xml version="1.0" encoding="utf-8"?>
<sst xmlns="http://schemas.openxmlformats.org/spreadsheetml/2006/main" count="126" uniqueCount="78">
  <si>
    <t>Displacement (cm3)</t>
  </si>
  <si>
    <t>Setting angle</t>
  </si>
  <si>
    <t>Min inside (mm)</t>
  </si>
  <si>
    <t>Max inside (mm)</t>
  </si>
  <si>
    <t>Function</t>
  </si>
  <si>
    <t>M</t>
  </si>
  <si>
    <t>Size</t>
  </si>
  <si>
    <t>T</t>
  </si>
  <si>
    <t>Thickness nut M14 (mm)</t>
  </si>
  <si>
    <t>Thickness cover (mm)</t>
  </si>
  <si>
    <t>Min</t>
  </si>
  <si>
    <t>Max</t>
  </si>
  <si>
    <t>EP</t>
  </si>
  <si>
    <t>C</t>
  </si>
  <si>
    <t>Setting data</t>
  </si>
  <si>
    <t>V16</t>
  </si>
  <si>
    <t>Description</t>
  </si>
  <si>
    <t>-</t>
  </si>
  <si>
    <t>AC</t>
  </si>
  <si>
    <t>E</t>
  </si>
  <si>
    <t>B</t>
  </si>
  <si>
    <t>/</t>
  </si>
  <si>
    <t>Avstånd ställkula vinkelpunkt (SV)  [mm]:</t>
  </si>
  <si>
    <t>Maxvinkel [grader]:</t>
  </si>
  <si>
    <t>Slaglängd ( 0 -35 grader) [mm]:</t>
  </si>
  <si>
    <t>15</t>
  </si>
  <si>
    <t>I</t>
  </si>
  <si>
    <t>A</t>
  </si>
  <si>
    <t>Pos</t>
  </si>
  <si>
    <t>Signification</t>
  </si>
  <si>
    <t>Code</t>
  </si>
  <si>
    <t>Frame size</t>
  </si>
  <si>
    <t>Motor starts in max displacement, std. for EO, EP, HO, HP; optional for AC</t>
  </si>
  <si>
    <t>Motor starts in min displacement, std. for AC; optional for EO, EP, HO, HP</t>
  </si>
  <si>
    <t>D</t>
  </si>
  <si>
    <t>H</t>
  </si>
  <si>
    <t>Control</t>
  </si>
  <si>
    <t>Pressure compensator</t>
  </si>
  <si>
    <t>EO</t>
  </si>
  <si>
    <t>Electro hydraulic, two-position</t>
  </si>
  <si>
    <t>Electro hydraulic, proportional</t>
  </si>
  <si>
    <t>HO</t>
  </si>
  <si>
    <t>Hydraulic, two-position</t>
  </si>
  <si>
    <t>HP</t>
  </si>
  <si>
    <t>Hydraulic, proportional</t>
  </si>
  <si>
    <t>Control signal</t>
  </si>
  <si>
    <t>Pressure cut off, EP 12 VDC</t>
  </si>
  <si>
    <t>Pressure cut off, EP 24 VDC</t>
  </si>
  <si>
    <t>Pressure cut off, HP</t>
  </si>
  <si>
    <t>External pressure (AC, HO, HP)</t>
  </si>
  <si>
    <t>Internal pressure (AC)</t>
  </si>
  <si>
    <t>L</t>
  </si>
  <si>
    <t>24 VDC ATEX-version (EO, EP)</t>
  </si>
  <si>
    <t>Max. displacement internal</t>
  </si>
  <si>
    <t>Min. displacement internal</t>
  </si>
  <si>
    <t>220 cm3/rev</t>
  </si>
  <si>
    <t>270 cm3/rev</t>
  </si>
  <si>
    <t xml:space="preserve">12 VDC (EO, EP) </t>
  </si>
  <si>
    <t xml:space="preserve">24 VDC (EO, EP) </t>
  </si>
  <si>
    <t>[cm3/rev] Non-adjustable</t>
  </si>
  <si>
    <t>XXX</t>
  </si>
  <si>
    <t>Thickness control cover (mm)</t>
  </si>
  <si>
    <t>Vinkel</t>
  </si>
  <si>
    <t>Distans</t>
  </si>
  <si>
    <t>Justerad</t>
  </si>
  <si>
    <t>(Internal displacement)</t>
  </si>
  <si>
    <t>Product data</t>
  </si>
  <si>
    <t>Recommended Length is 8 - 30mm in order to fit seal cap (2)</t>
  </si>
  <si>
    <t xml:space="preserve">Length screw (mm)
(3) </t>
  </si>
  <si>
    <t>Length outside (mm)
(X - Length)</t>
  </si>
  <si>
    <t xml:space="preserve">Displacement setting </t>
  </si>
  <si>
    <t>External displacement setting (cm3/rev)</t>
  </si>
  <si>
    <t>Input</t>
  </si>
  <si>
    <t>Note</t>
  </si>
  <si>
    <t>Choose minimum or maximum displacement side</t>
  </si>
  <si>
    <t>Product Code V16 (Input data in yellow cells)</t>
  </si>
  <si>
    <t>Disassemble and measure length on displacement screw if you don’t know the length (Machine shall not be running!)</t>
  </si>
  <si>
    <t>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</si>
</sst>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7">
    <xf numFmtId="0" fontId="0" fillId="0" borderId="0" xfId="0"/>
    <xf numFmtId="164" fontId="0" fillId="0" borderId="6" xfId="0" applyNumberForma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164" fontId="0" fillId="0" borderId="5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6" xfId="0" applyBorder="1"/>
    <xf numFmtId="0" fontId="3" fillId="0" borderId="11" xfId="0" applyFont="1" applyBorder="1"/>
    <xf numFmtId="0" fontId="3" fillId="0" borderId="17" xfId="0" applyFont="1" applyBorder="1"/>
    <xf numFmtId="0" fontId="3" fillId="0" borderId="16" xfId="0" applyFont="1" applyBorder="1"/>
    <xf numFmtId="0" fontId="1" fillId="0" borderId="19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2" fontId="0" fillId="0" borderId="20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Border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Border="1"/>
    <xf numFmtId="0" fontId="4" fillId="2" borderId="22" xfId="0" applyFont="1" applyFill="1" applyBorder="1"/>
    <xf numFmtId="0" fontId="0" fillId="2" borderId="23" xfId="0" applyFill="1" applyBorder="1"/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/>
    <xf numFmtId="0" fontId="0" fillId="2" borderId="0" xfId="0" applyFill="1" applyBorder="1" applyAlignment="1">
      <alignment horizontal="center" vertical="top"/>
    </xf>
    <xf numFmtId="0" fontId="4" fillId="2" borderId="3" xfId="0" applyFont="1" applyFill="1" applyBorder="1"/>
    <xf numFmtId="0" fontId="4" fillId="2" borderId="0" xfId="0" applyFont="1" applyFill="1" applyBorder="1"/>
    <xf numFmtId="0" fontId="0" fillId="2" borderId="25" xfId="0" applyFill="1" applyBorder="1" applyAlignment="1">
      <alignment horizontal="center" vertical="top"/>
    </xf>
    <xf numFmtId="0" fontId="0" fillId="2" borderId="26" xfId="0" applyFill="1" applyBorder="1"/>
    <xf numFmtId="0" fontId="0" fillId="2" borderId="27" xfId="0" applyFill="1" applyBorder="1"/>
    <xf numFmtId="0" fontId="4" fillId="2" borderId="28" xfId="0" applyFont="1" applyFill="1" applyBorder="1"/>
    <xf numFmtId="0" fontId="0" fillId="2" borderId="14" xfId="0" applyFill="1" applyBorder="1" applyAlignment="1">
      <alignment horizontal="center" vertical="top"/>
    </xf>
    <xf numFmtId="0" fontId="0" fillId="0" borderId="16" xfId="0" applyBorder="1" applyAlignment="1">
      <alignment horizontal="center"/>
    </xf>
    <xf numFmtId="0" fontId="0" fillId="0" borderId="16" xfId="0" applyFill="1" applyBorder="1" applyAlignment="1">
      <alignment horizontal="center"/>
    </xf>
    <xf numFmtId="49" fontId="5" fillId="2" borderId="0" xfId="0" applyNumberFormat="1" applyFont="1" applyFill="1" applyBorder="1" applyAlignment="1">
      <alignment horizontal="center" vertical="top"/>
    </xf>
    <xf numFmtId="0" fontId="6" fillId="2" borderId="0" xfId="0" applyFont="1" applyFill="1" applyBorder="1"/>
    <xf numFmtId="0" fontId="6" fillId="3" borderId="16" xfId="0" applyFont="1" applyFill="1" applyBorder="1" applyAlignment="1">
      <alignment horizontal="center" vertical="center"/>
    </xf>
    <xf numFmtId="0" fontId="6" fillId="3" borderId="16" xfId="0" applyFont="1" applyFill="1" applyBorder="1"/>
    <xf numFmtId="0" fontId="6" fillId="3" borderId="1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right"/>
    </xf>
    <xf numFmtId="0" fontId="1" fillId="2" borderId="0" xfId="0" applyFont="1" applyFill="1" applyAlignment="1">
      <alignment horizontal="right"/>
    </xf>
    <xf numFmtId="0" fontId="6" fillId="3" borderId="16" xfId="0" applyNumberFormat="1" applyFont="1" applyFill="1" applyBorder="1"/>
    <xf numFmtId="0" fontId="0" fillId="2" borderId="16" xfId="0" applyFill="1" applyBorder="1" applyAlignment="1"/>
    <xf numFmtId="1" fontId="6" fillId="3" borderId="16" xfId="0" applyNumberFormat="1" applyFont="1" applyFill="1" applyBorder="1"/>
    <xf numFmtId="0" fontId="0" fillId="2" borderId="20" xfId="0" applyFill="1" applyBorder="1" applyAlignment="1"/>
    <xf numFmtId="0" fontId="0" fillId="2" borderId="0" xfId="0" applyFill="1" applyBorder="1" applyAlignment="1"/>
    <xf numFmtId="2" fontId="0" fillId="0" borderId="16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0" fontId="5" fillId="2" borderId="16" xfId="0" applyFont="1" applyFill="1" applyBorder="1" applyAlignment="1"/>
    <xf numFmtId="0" fontId="5" fillId="0" borderId="16" xfId="0" applyFont="1" applyBorder="1"/>
    <xf numFmtId="0" fontId="9" fillId="2" borderId="0" xfId="0" applyFont="1" applyFill="1" applyBorder="1" applyAlignment="1">
      <alignment horizontal="center" vertical="center" textRotation="180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0" fillId="0" borderId="21" xfId="0" applyBorder="1" applyAlignment="1">
      <alignment horizontal="center"/>
    </xf>
    <xf numFmtId="0" fontId="0" fillId="0" borderId="57" xfId="0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8" fillId="2" borderId="45" xfId="0" applyFont="1" applyFill="1" applyBorder="1" applyAlignment="1">
      <alignment horizontal="right" vertical="center"/>
    </xf>
    <xf numFmtId="0" fontId="8" fillId="2" borderId="38" xfId="0" applyFont="1" applyFill="1" applyBorder="1" applyAlignment="1">
      <alignment horizontal="right" vertical="center"/>
    </xf>
    <xf numFmtId="0" fontId="8" fillId="2" borderId="46" xfId="0" applyFont="1" applyFill="1" applyBorder="1" applyAlignment="1">
      <alignment horizontal="right" vertical="center"/>
    </xf>
    <xf numFmtId="0" fontId="8" fillId="2" borderId="35" xfId="0" applyFont="1" applyFill="1" applyBorder="1" applyAlignment="1">
      <alignment horizontal="right" vertical="center"/>
    </xf>
    <xf numFmtId="0" fontId="8" fillId="2" borderId="38" xfId="0" applyFont="1" applyFill="1" applyBorder="1" applyAlignment="1">
      <alignment horizontal="left" vertical="center"/>
    </xf>
    <xf numFmtId="0" fontId="8" fillId="2" borderId="47" xfId="0" applyFont="1" applyFill="1" applyBorder="1" applyAlignment="1">
      <alignment horizontal="left" vertical="center"/>
    </xf>
    <xf numFmtId="0" fontId="8" fillId="2" borderId="35" xfId="0" applyFont="1" applyFill="1" applyBorder="1" applyAlignment="1">
      <alignment horizontal="left" vertical="center"/>
    </xf>
    <xf numFmtId="0" fontId="8" fillId="2" borderId="48" xfId="0" applyFont="1" applyFill="1" applyBorder="1" applyAlignment="1">
      <alignment horizontal="left" vertical="center"/>
    </xf>
    <xf numFmtId="0" fontId="9" fillId="2" borderId="49" xfId="0" applyFont="1" applyFill="1" applyBorder="1" applyAlignment="1">
      <alignment horizontal="center" vertical="center" textRotation="180"/>
    </xf>
    <xf numFmtId="0" fontId="9" fillId="2" borderId="50" xfId="0" applyFont="1" applyFill="1" applyBorder="1" applyAlignment="1">
      <alignment horizontal="center" vertical="center" textRotation="180"/>
    </xf>
    <xf numFmtId="0" fontId="9" fillId="2" borderId="51" xfId="0" applyFont="1" applyFill="1" applyBorder="1" applyAlignment="1">
      <alignment horizontal="center" vertical="center" textRotation="180"/>
    </xf>
    <xf numFmtId="0" fontId="2" fillId="2" borderId="12" xfId="0" applyFont="1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16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/>
    </xf>
    <xf numFmtId="0" fontId="0" fillId="2" borderId="20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0" fontId="0" fillId="2" borderId="40" xfId="0" applyFill="1" applyBorder="1" applyAlignment="1">
      <alignment horizontal="left"/>
    </xf>
    <xf numFmtId="0" fontId="0" fillId="2" borderId="16" xfId="0" applyFill="1" applyBorder="1" applyAlignment="1">
      <alignment horizontal="left" wrapText="1"/>
    </xf>
    <xf numFmtId="0" fontId="0" fillId="2" borderId="4" xfId="0" applyFill="1" applyBorder="1" applyAlignment="1">
      <alignment horizontal="left" wrapText="1"/>
    </xf>
    <xf numFmtId="0" fontId="0" fillId="2" borderId="29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2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56" xfId="0" applyFont="1" applyFill="1" applyBorder="1" applyAlignment="1">
      <alignment horizontal="center" vertical="center" wrapText="1"/>
    </xf>
    <xf numFmtId="0" fontId="8" fillId="2" borderId="57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textRotation="180"/>
    </xf>
    <xf numFmtId="0" fontId="4" fillId="2" borderId="14" xfId="0" applyFont="1" applyFill="1" applyBorder="1" applyAlignment="1">
      <alignment horizontal="center" vertical="center" textRotation="180"/>
    </xf>
    <xf numFmtId="0" fontId="4" fillId="2" borderId="43" xfId="0" applyFont="1" applyFill="1" applyBorder="1" applyAlignment="1">
      <alignment horizontal="center" vertical="center" textRotation="180"/>
    </xf>
    <xf numFmtId="0" fontId="2" fillId="2" borderId="52" xfId="0" applyFont="1" applyFill="1" applyBorder="1" applyAlignment="1">
      <alignment horizontal="center"/>
    </xf>
    <xf numFmtId="0" fontId="2" fillId="2" borderId="53" xfId="0" applyFont="1" applyFill="1" applyBorder="1" applyAlignment="1">
      <alignment horizontal="center"/>
    </xf>
    <xf numFmtId="0" fontId="2" fillId="2" borderId="54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64" fontId="7" fillId="4" borderId="3" xfId="0" applyNumberFormat="1" applyFont="1" applyFill="1" applyBorder="1" applyAlignment="1">
      <alignment horizontal="center" vertical="center"/>
    </xf>
    <xf numFmtId="164" fontId="7" fillId="4" borderId="16" xfId="0" applyNumberFormat="1" applyFont="1" applyFill="1" applyBorder="1" applyAlignment="1">
      <alignment horizontal="center" vertical="center"/>
    </xf>
    <xf numFmtId="164" fontId="7" fillId="4" borderId="11" xfId="0" applyNumberFormat="1" applyFont="1" applyFill="1" applyBorder="1" applyAlignment="1">
      <alignment horizontal="center" vertical="center"/>
    </xf>
    <xf numFmtId="164" fontId="7" fillId="4" borderId="5" xfId="0" applyNumberFormat="1" applyFont="1" applyFill="1" applyBorder="1" applyAlignment="1">
      <alignment horizontal="center" vertical="center"/>
    </xf>
    <xf numFmtId="164" fontId="7" fillId="4" borderId="20" xfId="0" applyNumberFormat="1" applyFont="1" applyFill="1" applyBorder="1" applyAlignment="1">
      <alignment horizontal="center" vertical="center"/>
    </xf>
    <xf numFmtId="164" fontId="7" fillId="4" borderId="4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0" fillId="2" borderId="19" xfId="0" applyFill="1" applyBorder="1" applyAlignment="1">
      <alignment horizontal="right" vertical="center"/>
    </xf>
    <xf numFmtId="0" fontId="0" fillId="2" borderId="55" xfId="0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0" fontId="0" fillId="2" borderId="16" xfId="0" applyFill="1" applyBorder="1" applyAlignment="1">
      <alignment horizontal="right" vertical="center"/>
    </xf>
    <xf numFmtId="0" fontId="0" fillId="2" borderId="11" xfId="0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 wrapText="1"/>
    </xf>
    <xf numFmtId="0" fontId="0" fillId="2" borderId="16" xfId="0" applyFill="1" applyBorder="1" applyAlignment="1">
      <alignment horizontal="right" vertical="center" wrapText="1"/>
    </xf>
    <xf numFmtId="0" fontId="0" fillId="2" borderId="11" xfId="0" applyFill="1" applyBorder="1" applyAlignment="1">
      <alignment horizontal="right" vertical="center" wrapText="1"/>
    </xf>
    <xf numFmtId="0" fontId="0" fillId="2" borderId="5" xfId="0" applyFill="1" applyBorder="1" applyAlignment="1">
      <alignment horizontal="right" vertical="center" wrapText="1"/>
    </xf>
    <xf numFmtId="0" fontId="0" fillId="2" borderId="20" xfId="0" applyFill="1" applyBorder="1" applyAlignment="1">
      <alignment horizontal="right" vertical="center" wrapText="1"/>
    </xf>
    <xf numFmtId="0" fontId="0" fillId="2" borderId="44" xfId="0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5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38152</xdr:colOff>
      <xdr:row>33</xdr:row>
      <xdr:rowOff>154304</xdr:rowOff>
    </xdr:from>
    <xdr:to>
      <xdr:col>17</xdr:col>
      <xdr:colOff>155471</xdr:colOff>
      <xdr:row>49</xdr:row>
      <xdr:rowOff>1544</xdr:rowOff>
    </xdr:to>
    <xdr:pic>
      <xdr:nvPicPr>
        <xdr:cNvPr id="2" name="Grafik 1" descr="X-Maß.gif">
          <a:extLst>
            <a:ext uri="{FF2B5EF4-FFF2-40B4-BE49-F238E27FC236}">
              <a16:creationId xmlns:a16="http://schemas.microsoft.com/office/drawing/2014/main" id="{56816EBC-988F-4F47-BE47-5338B6A3A3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88" t="15733"/>
        <a:stretch/>
      </xdr:blipFill>
      <xdr:spPr bwMode="auto">
        <a:xfrm rot="5400000">
          <a:off x="1517459" y="6967350"/>
          <a:ext cx="2895240" cy="2850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12273</xdr:colOff>
      <xdr:row>34</xdr:row>
      <xdr:rowOff>72563</xdr:rowOff>
    </xdr:from>
    <xdr:to>
      <xdr:col>13</xdr:col>
      <xdr:colOff>145146</xdr:colOff>
      <xdr:row>36</xdr:row>
      <xdr:rowOff>118975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A6FAFE74-BBEA-4A4B-9ECF-E71FC91F4479}"/>
            </a:ext>
          </a:extLst>
        </xdr:cNvPr>
        <xdr:cNvSpPr/>
      </xdr:nvSpPr>
      <xdr:spPr>
        <a:xfrm>
          <a:off x="2970626" y="7053828"/>
          <a:ext cx="547491" cy="427412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12</xdr:col>
      <xdr:colOff>78897</xdr:colOff>
      <xdr:row>33</xdr:row>
      <xdr:rowOff>3810</xdr:rowOff>
    </xdr:from>
    <xdr:to>
      <xdr:col>12</xdr:col>
      <xdr:colOff>79438</xdr:colOff>
      <xdr:row>34</xdr:row>
      <xdr:rowOff>72563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654781C8-DBB7-4DAB-A90A-AE79B6FEA17B}"/>
            </a:ext>
          </a:extLst>
        </xdr:cNvPr>
        <xdr:cNvCxnSpPr>
          <a:stCxn id="3" idx="0"/>
        </xdr:cNvCxnSpPr>
      </xdr:nvCxnSpPr>
      <xdr:spPr>
        <a:xfrm flipH="1" flipV="1">
          <a:off x="3250162" y="6794575"/>
          <a:ext cx="541" cy="259253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309797</xdr:colOff>
      <xdr:row>44</xdr:row>
      <xdr:rowOff>127983</xdr:rowOff>
    </xdr:from>
    <xdr:ext cx="392672" cy="593304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1ABBDD0-5500-4451-A1C7-ED54345DA4A6}"/>
            </a:ext>
          </a:extLst>
        </xdr:cNvPr>
        <xdr:cNvSpPr txBox="1"/>
      </xdr:nvSpPr>
      <xdr:spPr>
        <a:xfrm>
          <a:off x="2954385" y="9204748"/>
          <a:ext cx="392672" cy="593304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v-SE" sz="3200"/>
            <a:t>3</a:t>
          </a:r>
        </a:p>
      </xdr:txBody>
    </xdr:sp>
    <xdr:clientData/>
  </xdr:oneCellAnchor>
  <xdr:oneCellAnchor>
    <xdr:from>
      <xdr:col>15</xdr:col>
      <xdr:colOff>115955</xdr:colOff>
      <xdr:row>44</xdr:row>
      <xdr:rowOff>41046</xdr:rowOff>
    </xdr:from>
    <xdr:ext cx="392672" cy="593304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5244E9B3-BDFA-42C0-B2EF-DFB23F73D564}"/>
            </a:ext>
          </a:extLst>
        </xdr:cNvPr>
        <xdr:cNvSpPr txBox="1"/>
      </xdr:nvSpPr>
      <xdr:spPr>
        <a:xfrm>
          <a:off x="3906905" y="9137421"/>
          <a:ext cx="392672" cy="593304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v-SE" sz="3200"/>
            <a:t>2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A181C-FAB2-4D90-B0FC-4DDAE125B8E3}">
  <dimension ref="A1:AH45"/>
  <sheetViews>
    <sheetView tabSelected="1" zoomScaleNormal="100" workbookViewId="0">
      <selection activeCell="L28" sqref="L28:N29"/>
    </sheetView>
  </sheetViews>
  <sheetFormatPr defaultRowHeight="15" x14ac:dyDescent="0.25"/>
  <cols>
    <col min="1" max="1" width="5.5703125" style="24" customWidth="1"/>
    <col min="2" max="2" width="7.140625" style="24" customWidth="1"/>
    <col min="3" max="3" width="2.42578125" style="24" bestFit="1" customWidth="1"/>
    <col min="4" max="4" width="7.42578125" style="25" customWidth="1"/>
    <col min="5" max="5" width="2.42578125" style="24" bestFit="1" customWidth="1"/>
    <col min="6" max="6" width="4.28515625" style="24" bestFit="1" customWidth="1"/>
    <col min="7" max="7" width="2.28515625" style="24" bestFit="1" customWidth="1"/>
    <col min="8" max="9" width="2.85546875" style="24" bestFit="1" customWidth="1"/>
    <col min="10" max="10" width="2.28515625" style="24" bestFit="1" customWidth="1"/>
    <col min="11" max="11" width="4.7109375" style="24" bestFit="1" customWidth="1"/>
    <col min="12" max="12" width="3.140625" style="24" bestFit="1" customWidth="1"/>
    <col min="13" max="13" width="3" style="24" bestFit="1" customWidth="1"/>
    <col min="14" max="14" width="3.140625" style="24" customWidth="1"/>
    <col min="15" max="15" width="3.28515625" style="24" customWidth="1"/>
    <col min="16" max="16" width="3" style="24" bestFit="1" customWidth="1"/>
    <col min="17" max="17" width="3.140625" style="24" bestFit="1" customWidth="1"/>
    <col min="18" max="18" width="2.85546875" style="24" customWidth="1"/>
    <col min="19" max="19" width="9.7109375" style="24" customWidth="1"/>
    <col min="20" max="20" width="3.140625" style="24" customWidth="1"/>
    <col min="21" max="21" width="7.7109375" style="24" customWidth="1"/>
    <col min="22" max="22" width="2.42578125" style="24" bestFit="1" customWidth="1"/>
    <col min="23" max="23" width="7.28515625" style="24" bestFit="1" customWidth="1"/>
    <col min="24" max="24" width="2.5703125" style="24" bestFit="1" customWidth="1"/>
    <col min="25" max="25" width="10.140625" style="24" customWidth="1"/>
    <col min="26" max="26" width="2.85546875" style="24" bestFit="1" customWidth="1"/>
    <col min="27" max="27" width="6.42578125" style="24" bestFit="1" customWidth="1"/>
    <col min="28" max="28" width="2.5703125" style="24" bestFit="1" customWidth="1"/>
    <col min="29" max="29" width="4.7109375" style="24" bestFit="1" customWidth="1"/>
    <col min="30" max="30" width="2.28515625" style="24" bestFit="1" customWidth="1"/>
    <col min="31" max="31" width="6.42578125" style="24" bestFit="1" customWidth="1"/>
    <col min="32" max="32" width="2.28515625" style="24" bestFit="1" customWidth="1"/>
    <col min="33" max="33" width="3" style="24" bestFit="1" customWidth="1"/>
    <col min="34" max="34" width="2.28515625" style="24" customWidth="1"/>
    <col min="35" max="16384" width="9.140625" style="24"/>
  </cols>
  <sheetData>
    <row r="1" spans="1:34" ht="23.25" x14ac:dyDescent="0.35">
      <c r="A1" s="75" t="s">
        <v>66</v>
      </c>
      <c r="B1" s="27" t="s">
        <v>75</v>
      </c>
      <c r="C1" s="28"/>
      <c r="D1" s="29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30"/>
    </row>
    <row r="2" spans="1:34" ht="23.25" x14ac:dyDescent="0.35">
      <c r="A2" s="76"/>
      <c r="B2" s="32" t="s">
        <v>15</v>
      </c>
      <c r="C2" s="33" t="s">
        <v>17</v>
      </c>
      <c r="D2" s="43">
        <v>220</v>
      </c>
      <c r="E2" s="33" t="s">
        <v>17</v>
      </c>
      <c r="F2" s="44" t="s">
        <v>5</v>
      </c>
      <c r="G2" s="33" t="s">
        <v>17</v>
      </c>
      <c r="H2" s="37"/>
      <c r="I2" s="37"/>
      <c r="J2" s="33" t="s">
        <v>17</v>
      </c>
      <c r="K2" s="45" t="s">
        <v>43</v>
      </c>
      <c r="L2" s="45" t="s">
        <v>19</v>
      </c>
      <c r="M2" s="37"/>
      <c r="N2" s="37"/>
      <c r="O2" s="33" t="s">
        <v>17</v>
      </c>
      <c r="P2" s="37"/>
      <c r="Q2" s="37"/>
      <c r="R2" s="33" t="s">
        <v>17</v>
      </c>
      <c r="S2" s="37"/>
      <c r="T2" s="33" t="s">
        <v>17</v>
      </c>
      <c r="U2" s="37"/>
      <c r="V2" s="33" t="s">
        <v>17</v>
      </c>
      <c r="W2" s="53">
        <v>220</v>
      </c>
      <c r="X2" s="42" t="s">
        <v>21</v>
      </c>
      <c r="Y2" s="51">
        <v>40</v>
      </c>
      <c r="Z2" s="33" t="s">
        <v>17</v>
      </c>
      <c r="AA2" s="37"/>
      <c r="AB2" s="33" t="s">
        <v>21</v>
      </c>
      <c r="AC2" s="37"/>
      <c r="AD2" s="33" t="s">
        <v>17</v>
      </c>
      <c r="AE2" s="37"/>
      <c r="AF2" s="33" t="s">
        <v>17</v>
      </c>
      <c r="AG2" s="37"/>
      <c r="AH2" s="35"/>
    </row>
    <row r="3" spans="1:34" ht="15.75" thickBot="1" x14ac:dyDescent="0.3">
      <c r="A3" s="76"/>
      <c r="B3" s="38">
        <v>1</v>
      </c>
      <c r="C3" s="31"/>
      <c r="D3" s="31">
        <v>2</v>
      </c>
      <c r="E3" s="31"/>
      <c r="F3" s="31">
        <v>3</v>
      </c>
      <c r="G3" s="31"/>
      <c r="H3" s="31">
        <v>4</v>
      </c>
      <c r="I3" s="31">
        <v>5</v>
      </c>
      <c r="J3" s="31"/>
      <c r="K3" s="31">
        <v>6</v>
      </c>
      <c r="L3" s="31">
        <v>7</v>
      </c>
      <c r="M3" s="31">
        <v>8</v>
      </c>
      <c r="N3" s="31">
        <v>9</v>
      </c>
      <c r="O3" s="31"/>
      <c r="P3" s="31">
        <v>10</v>
      </c>
      <c r="Q3" s="31">
        <v>11</v>
      </c>
      <c r="R3" s="31"/>
      <c r="S3" s="31">
        <v>12</v>
      </c>
      <c r="T3" s="31"/>
      <c r="U3" s="31">
        <v>13</v>
      </c>
      <c r="V3" s="31"/>
      <c r="W3" s="31">
        <v>14</v>
      </c>
      <c r="X3" s="31"/>
      <c r="Y3" s="41" t="s">
        <v>25</v>
      </c>
      <c r="Z3" s="31"/>
      <c r="AA3" s="31">
        <v>16</v>
      </c>
      <c r="AB3" s="31"/>
      <c r="AC3" s="31">
        <v>17</v>
      </c>
      <c r="AD3" s="34"/>
      <c r="AE3" s="34">
        <v>18</v>
      </c>
      <c r="AF3" s="34"/>
      <c r="AG3" s="34">
        <v>19</v>
      </c>
      <c r="AH3" s="36"/>
    </row>
    <row r="4" spans="1:34" ht="15" customHeight="1" thickBot="1" x14ac:dyDescent="0.3">
      <c r="A4" s="76"/>
      <c r="B4" s="46" t="s">
        <v>28</v>
      </c>
      <c r="C4" s="78" t="s">
        <v>29</v>
      </c>
      <c r="D4" s="78"/>
      <c r="E4" s="78"/>
      <c r="F4" s="78"/>
      <c r="G4" s="78"/>
      <c r="H4" s="78"/>
      <c r="I4" s="78"/>
      <c r="J4" s="78"/>
      <c r="K4" s="78"/>
      <c r="L4" s="78" t="s">
        <v>30</v>
      </c>
      <c r="M4" s="78"/>
      <c r="N4" s="78"/>
      <c r="O4" s="78"/>
      <c r="P4" s="78" t="s">
        <v>16</v>
      </c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92"/>
      <c r="AE4" s="26"/>
      <c r="AG4" s="26"/>
    </row>
    <row r="5" spans="1:34" x14ac:dyDescent="0.25">
      <c r="A5" s="76"/>
      <c r="B5" s="106">
        <v>2</v>
      </c>
      <c r="C5" s="107" t="s">
        <v>31</v>
      </c>
      <c r="D5" s="108"/>
      <c r="E5" s="108"/>
      <c r="F5" s="108"/>
      <c r="G5" s="108"/>
      <c r="H5" s="108"/>
      <c r="I5" s="108"/>
      <c r="J5" s="108"/>
      <c r="K5" s="109"/>
      <c r="L5" s="85">
        <v>220</v>
      </c>
      <c r="M5" s="85"/>
      <c r="N5" s="85"/>
      <c r="O5" s="85"/>
      <c r="P5" s="102" t="s">
        <v>55</v>
      </c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3"/>
      <c r="AE5" s="26"/>
      <c r="AG5" s="26"/>
    </row>
    <row r="6" spans="1:34" x14ac:dyDescent="0.25">
      <c r="A6" s="76"/>
      <c r="B6" s="105"/>
      <c r="C6" s="89"/>
      <c r="D6" s="90"/>
      <c r="E6" s="90"/>
      <c r="F6" s="90"/>
      <c r="G6" s="90"/>
      <c r="H6" s="90"/>
      <c r="I6" s="90"/>
      <c r="J6" s="90"/>
      <c r="K6" s="91"/>
      <c r="L6" s="85">
        <v>270</v>
      </c>
      <c r="M6" s="85"/>
      <c r="N6" s="85"/>
      <c r="O6" s="85"/>
      <c r="P6" s="102" t="s">
        <v>56</v>
      </c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3"/>
      <c r="AE6" s="26"/>
      <c r="AG6" s="26"/>
    </row>
    <row r="7" spans="1:34" ht="30" customHeight="1" x14ac:dyDescent="0.25">
      <c r="A7" s="76"/>
      <c r="B7" s="104">
        <v>3</v>
      </c>
      <c r="C7" s="86" t="s">
        <v>4</v>
      </c>
      <c r="D7" s="87"/>
      <c r="E7" s="87"/>
      <c r="F7" s="87"/>
      <c r="G7" s="87"/>
      <c r="H7" s="87"/>
      <c r="I7" s="87"/>
      <c r="J7" s="87"/>
      <c r="K7" s="88"/>
      <c r="L7" s="84" t="s">
        <v>5</v>
      </c>
      <c r="M7" s="84"/>
      <c r="N7" s="84"/>
      <c r="O7" s="84"/>
      <c r="P7" s="100" t="s">
        <v>32</v>
      </c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1"/>
      <c r="AE7" s="26"/>
      <c r="AG7" s="26"/>
    </row>
    <row r="8" spans="1:34" ht="30" customHeight="1" x14ac:dyDescent="0.25">
      <c r="A8" s="76"/>
      <c r="B8" s="105"/>
      <c r="C8" s="89"/>
      <c r="D8" s="90"/>
      <c r="E8" s="90"/>
      <c r="F8" s="90"/>
      <c r="G8" s="90"/>
      <c r="H8" s="90"/>
      <c r="I8" s="90"/>
      <c r="J8" s="90"/>
      <c r="K8" s="91"/>
      <c r="L8" s="84" t="s">
        <v>7</v>
      </c>
      <c r="M8" s="84"/>
      <c r="N8" s="84"/>
      <c r="O8" s="84"/>
      <c r="P8" s="100" t="s">
        <v>33</v>
      </c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1"/>
      <c r="AE8" s="26"/>
      <c r="AG8" s="26"/>
    </row>
    <row r="9" spans="1:34" ht="15.75" customHeight="1" x14ac:dyDescent="0.25">
      <c r="A9" s="76"/>
      <c r="B9" s="104">
        <v>6</v>
      </c>
      <c r="C9" s="86" t="s">
        <v>36</v>
      </c>
      <c r="D9" s="87"/>
      <c r="E9" s="87"/>
      <c r="F9" s="87"/>
      <c r="G9" s="87"/>
      <c r="H9" s="87"/>
      <c r="I9" s="87"/>
      <c r="J9" s="87"/>
      <c r="K9" s="88"/>
      <c r="L9" s="81" t="s">
        <v>18</v>
      </c>
      <c r="M9" s="82"/>
      <c r="N9" s="82"/>
      <c r="O9" s="83"/>
      <c r="P9" s="97" t="s">
        <v>37</v>
      </c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9"/>
      <c r="AE9" s="26"/>
      <c r="AG9" s="26"/>
    </row>
    <row r="10" spans="1:34" x14ac:dyDescent="0.25">
      <c r="A10" s="76"/>
      <c r="B10" s="110"/>
      <c r="C10" s="111"/>
      <c r="D10" s="112"/>
      <c r="E10" s="112"/>
      <c r="F10" s="112"/>
      <c r="G10" s="112"/>
      <c r="H10" s="112"/>
      <c r="I10" s="112"/>
      <c r="J10" s="112"/>
      <c r="K10" s="113"/>
      <c r="L10" s="81" t="s">
        <v>38</v>
      </c>
      <c r="M10" s="82"/>
      <c r="N10" s="82"/>
      <c r="O10" s="83"/>
      <c r="P10" s="97" t="s">
        <v>39</v>
      </c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9"/>
      <c r="AE10" s="26"/>
      <c r="AG10" s="26"/>
    </row>
    <row r="11" spans="1:34" x14ac:dyDescent="0.25">
      <c r="A11" s="76"/>
      <c r="B11" s="110"/>
      <c r="C11" s="111"/>
      <c r="D11" s="112"/>
      <c r="E11" s="112"/>
      <c r="F11" s="112"/>
      <c r="G11" s="112"/>
      <c r="H11" s="112"/>
      <c r="I11" s="112"/>
      <c r="J11" s="112"/>
      <c r="K11" s="113"/>
      <c r="L11" s="81" t="s">
        <v>12</v>
      </c>
      <c r="M11" s="82"/>
      <c r="N11" s="82"/>
      <c r="O11" s="83"/>
      <c r="P11" s="97" t="s">
        <v>40</v>
      </c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9"/>
      <c r="AE11" s="26"/>
      <c r="AG11" s="26"/>
    </row>
    <row r="12" spans="1:34" ht="15" customHeight="1" x14ac:dyDescent="0.25">
      <c r="A12" s="76"/>
      <c r="B12" s="110"/>
      <c r="C12" s="111"/>
      <c r="D12" s="112"/>
      <c r="E12" s="112"/>
      <c r="F12" s="112"/>
      <c r="G12" s="112"/>
      <c r="H12" s="112"/>
      <c r="I12" s="112"/>
      <c r="J12" s="112"/>
      <c r="K12" s="113"/>
      <c r="L12" s="81" t="s">
        <v>41</v>
      </c>
      <c r="M12" s="82"/>
      <c r="N12" s="82"/>
      <c r="O12" s="83"/>
      <c r="P12" s="97" t="s">
        <v>42</v>
      </c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9"/>
      <c r="AE12" s="26"/>
      <c r="AG12" s="26"/>
    </row>
    <row r="13" spans="1:34" x14ac:dyDescent="0.25">
      <c r="A13" s="76"/>
      <c r="B13" s="105"/>
      <c r="C13" s="89"/>
      <c r="D13" s="90"/>
      <c r="E13" s="90"/>
      <c r="F13" s="90"/>
      <c r="G13" s="90"/>
      <c r="H13" s="90"/>
      <c r="I13" s="90"/>
      <c r="J13" s="90"/>
      <c r="K13" s="91"/>
      <c r="L13" s="81" t="s">
        <v>43</v>
      </c>
      <c r="M13" s="82"/>
      <c r="N13" s="82"/>
      <c r="O13" s="83"/>
      <c r="P13" s="97" t="s">
        <v>44</v>
      </c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9"/>
      <c r="AE13" s="26"/>
      <c r="AG13" s="26"/>
    </row>
    <row r="14" spans="1:34" ht="15" customHeight="1" x14ac:dyDescent="0.25">
      <c r="A14" s="76"/>
      <c r="B14" s="104">
        <v>7</v>
      </c>
      <c r="C14" s="86" t="s">
        <v>45</v>
      </c>
      <c r="D14" s="87"/>
      <c r="E14" s="87"/>
      <c r="F14" s="87"/>
      <c r="G14" s="87"/>
      <c r="H14" s="87"/>
      <c r="I14" s="87"/>
      <c r="J14" s="87"/>
      <c r="K14" s="88"/>
      <c r="L14" s="80" t="s">
        <v>27</v>
      </c>
      <c r="M14" s="80"/>
      <c r="N14" s="80"/>
      <c r="O14" s="80"/>
      <c r="P14" s="95" t="s">
        <v>46</v>
      </c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6"/>
    </row>
    <row r="15" spans="1:34" x14ac:dyDescent="0.25">
      <c r="A15" s="76"/>
      <c r="B15" s="110"/>
      <c r="C15" s="111"/>
      <c r="D15" s="112"/>
      <c r="E15" s="112"/>
      <c r="F15" s="112"/>
      <c r="G15" s="112"/>
      <c r="H15" s="112"/>
      <c r="I15" s="112"/>
      <c r="J15" s="112"/>
      <c r="K15" s="113"/>
      <c r="L15" s="80" t="s">
        <v>20</v>
      </c>
      <c r="M15" s="80"/>
      <c r="N15" s="80"/>
      <c r="O15" s="80"/>
      <c r="P15" s="95" t="s">
        <v>47</v>
      </c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6"/>
    </row>
    <row r="16" spans="1:34" ht="15" customHeight="1" x14ac:dyDescent="0.25">
      <c r="A16" s="76"/>
      <c r="B16" s="110"/>
      <c r="C16" s="111"/>
      <c r="D16" s="112"/>
      <c r="E16" s="112"/>
      <c r="F16" s="112"/>
      <c r="G16" s="112"/>
      <c r="H16" s="112"/>
      <c r="I16" s="112"/>
      <c r="J16" s="112"/>
      <c r="K16" s="113"/>
      <c r="L16" s="80" t="s">
        <v>13</v>
      </c>
      <c r="M16" s="80"/>
      <c r="N16" s="80"/>
      <c r="O16" s="80"/>
      <c r="P16" s="95" t="s">
        <v>48</v>
      </c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6"/>
    </row>
    <row r="17" spans="1:29" ht="15.75" customHeight="1" x14ac:dyDescent="0.25">
      <c r="A17" s="76"/>
      <c r="B17" s="110"/>
      <c r="C17" s="111"/>
      <c r="D17" s="112"/>
      <c r="E17" s="112"/>
      <c r="F17" s="112"/>
      <c r="G17" s="112"/>
      <c r="H17" s="112"/>
      <c r="I17" s="112"/>
      <c r="J17" s="112"/>
      <c r="K17" s="113"/>
      <c r="L17" s="80" t="s">
        <v>19</v>
      </c>
      <c r="M17" s="80"/>
      <c r="N17" s="80"/>
      <c r="O17" s="80"/>
      <c r="P17" s="95" t="s">
        <v>49</v>
      </c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6"/>
    </row>
    <row r="18" spans="1:29" x14ac:dyDescent="0.25">
      <c r="A18" s="76"/>
      <c r="B18" s="110"/>
      <c r="C18" s="111"/>
      <c r="D18" s="112"/>
      <c r="E18" s="112"/>
      <c r="F18" s="112"/>
      <c r="G18" s="112"/>
      <c r="H18" s="112"/>
      <c r="I18" s="112"/>
      <c r="J18" s="112"/>
      <c r="K18" s="113"/>
      <c r="L18" s="80" t="s">
        <v>26</v>
      </c>
      <c r="M18" s="80"/>
      <c r="N18" s="80"/>
      <c r="O18" s="80"/>
      <c r="P18" s="95" t="s">
        <v>50</v>
      </c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6"/>
    </row>
    <row r="19" spans="1:29" x14ac:dyDescent="0.25">
      <c r="A19" s="76"/>
      <c r="B19" s="110"/>
      <c r="C19" s="111"/>
      <c r="D19" s="112"/>
      <c r="E19" s="112"/>
      <c r="F19" s="112"/>
      <c r="G19" s="112"/>
      <c r="H19" s="112"/>
      <c r="I19" s="112"/>
      <c r="J19" s="112"/>
      <c r="K19" s="113"/>
      <c r="L19" s="80" t="s">
        <v>51</v>
      </c>
      <c r="M19" s="80"/>
      <c r="N19" s="80"/>
      <c r="O19" s="80"/>
      <c r="P19" s="95" t="s">
        <v>57</v>
      </c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6"/>
    </row>
    <row r="20" spans="1:29" x14ac:dyDescent="0.25">
      <c r="A20" s="76"/>
      <c r="B20" s="110"/>
      <c r="C20" s="111"/>
      <c r="D20" s="112"/>
      <c r="E20" s="112"/>
      <c r="F20" s="112"/>
      <c r="G20" s="112"/>
      <c r="H20" s="112"/>
      <c r="I20" s="112"/>
      <c r="J20" s="112"/>
      <c r="K20" s="113"/>
      <c r="L20" s="80" t="s">
        <v>35</v>
      </c>
      <c r="M20" s="80"/>
      <c r="N20" s="80"/>
      <c r="O20" s="80"/>
      <c r="P20" s="95" t="s">
        <v>58</v>
      </c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6"/>
    </row>
    <row r="21" spans="1:29" x14ac:dyDescent="0.25">
      <c r="A21" s="76"/>
      <c r="B21" s="105"/>
      <c r="C21" s="89"/>
      <c r="D21" s="90"/>
      <c r="E21" s="90"/>
      <c r="F21" s="90"/>
      <c r="G21" s="90"/>
      <c r="H21" s="90"/>
      <c r="I21" s="90"/>
      <c r="J21" s="90"/>
      <c r="K21" s="91"/>
      <c r="L21" s="80" t="s">
        <v>34</v>
      </c>
      <c r="M21" s="80"/>
      <c r="N21" s="80"/>
      <c r="O21" s="80"/>
      <c r="P21" s="95" t="s">
        <v>52</v>
      </c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6"/>
    </row>
    <row r="22" spans="1:29" x14ac:dyDescent="0.25">
      <c r="A22" s="76"/>
      <c r="B22" s="47">
        <v>14</v>
      </c>
      <c r="C22" s="80" t="s">
        <v>53</v>
      </c>
      <c r="D22" s="80"/>
      <c r="E22" s="80"/>
      <c r="F22" s="80"/>
      <c r="G22" s="80"/>
      <c r="H22" s="80"/>
      <c r="I22" s="80"/>
      <c r="J22" s="80"/>
      <c r="K22" s="80"/>
      <c r="L22" s="80" t="s">
        <v>60</v>
      </c>
      <c r="M22" s="80"/>
      <c r="N22" s="80"/>
      <c r="O22" s="80"/>
      <c r="P22" s="95" t="s">
        <v>59</v>
      </c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6"/>
    </row>
    <row r="23" spans="1:29" ht="15.75" thickBot="1" x14ac:dyDescent="0.3">
      <c r="A23" s="77"/>
      <c r="B23" s="48">
        <v>15</v>
      </c>
      <c r="C23" s="79" t="s">
        <v>54</v>
      </c>
      <c r="D23" s="79"/>
      <c r="E23" s="79"/>
      <c r="F23" s="79"/>
      <c r="G23" s="79"/>
      <c r="H23" s="79"/>
      <c r="I23" s="79"/>
      <c r="J23" s="79"/>
      <c r="K23" s="79"/>
      <c r="L23" s="79" t="s">
        <v>60</v>
      </c>
      <c r="M23" s="79"/>
      <c r="N23" s="79"/>
      <c r="O23" s="79"/>
      <c r="P23" s="93" t="s">
        <v>59</v>
      </c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4"/>
    </row>
    <row r="24" spans="1:29" ht="15.75" thickBot="1" x14ac:dyDescent="0.3">
      <c r="A24" s="60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</row>
    <row r="25" spans="1:29" ht="15.75" thickBot="1" x14ac:dyDescent="0.3">
      <c r="B25" s="120" t="s">
        <v>14</v>
      </c>
      <c r="C25" s="123" t="s">
        <v>29</v>
      </c>
      <c r="D25" s="124"/>
      <c r="E25" s="124"/>
      <c r="F25" s="124"/>
      <c r="G25" s="124"/>
      <c r="H25" s="124"/>
      <c r="I25" s="124"/>
      <c r="J25" s="124"/>
      <c r="K25" s="124"/>
      <c r="L25" s="123" t="s">
        <v>72</v>
      </c>
      <c r="M25" s="124"/>
      <c r="N25" s="125"/>
      <c r="O25" s="126" t="s">
        <v>73</v>
      </c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7"/>
    </row>
    <row r="26" spans="1:29" ht="15" customHeight="1" x14ac:dyDescent="0.25">
      <c r="B26" s="121"/>
      <c r="C26" s="146" t="s">
        <v>70</v>
      </c>
      <c r="D26" s="147"/>
      <c r="E26" s="147"/>
      <c r="F26" s="147"/>
      <c r="G26" s="147"/>
      <c r="H26" s="147"/>
      <c r="I26" s="147"/>
      <c r="J26" s="147"/>
      <c r="K26" s="148"/>
      <c r="L26" s="158" t="s">
        <v>77</v>
      </c>
      <c r="M26" s="159"/>
      <c r="N26" s="160"/>
      <c r="O26" s="128" t="s">
        <v>74</v>
      </c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30"/>
    </row>
    <row r="27" spans="1:29" x14ac:dyDescent="0.25">
      <c r="B27" s="121"/>
      <c r="C27" s="149"/>
      <c r="D27" s="150"/>
      <c r="E27" s="150"/>
      <c r="F27" s="150"/>
      <c r="G27" s="150"/>
      <c r="H27" s="150"/>
      <c r="I27" s="150"/>
      <c r="J27" s="150"/>
      <c r="K27" s="151"/>
      <c r="L27" s="137"/>
      <c r="M27" s="138"/>
      <c r="N27" s="139"/>
      <c r="O27" s="131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3"/>
    </row>
    <row r="28" spans="1:29" ht="15" customHeight="1" x14ac:dyDescent="0.25">
      <c r="B28" s="121"/>
      <c r="C28" s="152" t="s">
        <v>68</v>
      </c>
      <c r="D28" s="153"/>
      <c r="E28" s="153"/>
      <c r="F28" s="153"/>
      <c r="G28" s="153"/>
      <c r="H28" s="153"/>
      <c r="I28" s="153"/>
      <c r="J28" s="153"/>
      <c r="K28" s="154"/>
      <c r="L28" s="134">
        <v>80</v>
      </c>
      <c r="M28" s="135"/>
      <c r="N28" s="136"/>
      <c r="O28" s="114" t="s">
        <v>76</v>
      </c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6"/>
    </row>
    <row r="29" spans="1:29" x14ac:dyDescent="0.25">
      <c r="B29" s="121"/>
      <c r="C29" s="152"/>
      <c r="D29" s="153"/>
      <c r="E29" s="153"/>
      <c r="F29" s="153"/>
      <c r="G29" s="153"/>
      <c r="H29" s="153"/>
      <c r="I29" s="153"/>
      <c r="J29" s="153"/>
      <c r="K29" s="154"/>
      <c r="L29" s="134"/>
      <c r="M29" s="135"/>
      <c r="N29" s="136"/>
      <c r="O29" s="117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9"/>
    </row>
    <row r="30" spans="1:29" x14ac:dyDescent="0.25">
      <c r="B30" s="121"/>
      <c r="C30" s="152" t="s">
        <v>71</v>
      </c>
      <c r="D30" s="153"/>
      <c r="E30" s="153"/>
      <c r="F30" s="153"/>
      <c r="G30" s="153"/>
      <c r="H30" s="153"/>
      <c r="I30" s="153"/>
      <c r="J30" s="153"/>
      <c r="K30" s="154"/>
      <c r="L30" s="137">
        <v>120</v>
      </c>
      <c r="M30" s="138"/>
      <c r="N30" s="139"/>
      <c r="O30" s="67" t="str">
        <f>IF(L26="MIN", "Cannot be less than",IF(L26="MAX", "Cannot be more than"))</f>
        <v>Cannot be less than</v>
      </c>
      <c r="P30" s="68"/>
      <c r="Q30" s="68"/>
      <c r="R30" s="68"/>
      <c r="S30" s="68"/>
      <c r="T30" s="68"/>
      <c r="U30" s="71">
        <f>IF(L26="MIN", Y2,IF(L26="MAX", W2))</f>
        <v>40</v>
      </c>
      <c r="V30" s="71" t="s">
        <v>65</v>
      </c>
      <c r="W30" s="71"/>
      <c r="X30" s="71"/>
      <c r="Y30" s="71"/>
      <c r="Z30" s="71"/>
      <c r="AA30" s="72"/>
    </row>
    <row r="31" spans="1:29" x14ac:dyDescent="0.25">
      <c r="B31" s="121"/>
      <c r="C31" s="152"/>
      <c r="D31" s="153"/>
      <c r="E31" s="153"/>
      <c r="F31" s="153"/>
      <c r="G31" s="153"/>
      <c r="H31" s="153"/>
      <c r="I31" s="153"/>
      <c r="J31" s="153"/>
      <c r="K31" s="154"/>
      <c r="L31" s="137"/>
      <c r="M31" s="138"/>
      <c r="N31" s="139"/>
      <c r="O31" s="69"/>
      <c r="P31" s="70"/>
      <c r="Q31" s="70"/>
      <c r="R31" s="70"/>
      <c r="S31" s="70"/>
      <c r="T31" s="70"/>
      <c r="U31" s="73"/>
      <c r="V31" s="73"/>
      <c r="W31" s="73"/>
      <c r="X31" s="73"/>
      <c r="Y31" s="73"/>
      <c r="Z31" s="73"/>
      <c r="AA31" s="74"/>
    </row>
    <row r="32" spans="1:29" ht="19.5" customHeight="1" x14ac:dyDescent="0.25">
      <c r="B32" s="121"/>
      <c r="C32" s="152" t="s">
        <v>69</v>
      </c>
      <c r="D32" s="153"/>
      <c r="E32" s="153"/>
      <c r="F32" s="153"/>
      <c r="G32" s="153"/>
      <c r="H32" s="153"/>
      <c r="I32" s="153"/>
      <c r="J32" s="153"/>
      <c r="K32" s="154"/>
      <c r="L32" s="140">
        <f>VLOOKUP(F2,'Vg Setting'!A10:C11,HLOOKUP(L26,'Vg Setting'!B8:C9,2,FALSE),FALSE)</f>
        <v>13.830913703084192</v>
      </c>
      <c r="M32" s="141"/>
      <c r="N32" s="142"/>
      <c r="O32" s="161" t="s">
        <v>67</v>
      </c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3"/>
    </row>
    <row r="33" spans="2:27" ht="15.75" customHeight="1" thickBot="1" x14ac:dyDescent="0.3">
      <c r="B33" s="122"/>
      <c r="C33" s="155"/>
      <c r="D33" s="156"/>
      <c r="E33" s="156"/>
      <c r="F33" s="156"/>
      <c r="G33" s="156"/>
      <c r="H33" s="156"/>
      <c r="I33" s="156"/>
      <c r="J33" s="156"/>
      <c r="K33" s="157"/>
      <c r="L33" s="143"/>
      <c r="M33" s="144"/>
      <c r="N33" s="145"/>
      <c r="O33" s="164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6"/>
    </row>
    <row r="40" spans="2:27" x14ac:dyDescent="0.25">
      <c r="F40" s="49"/>
    </row>
    <row r="42" spans="2:27" x14ac:dyDescent="0.25">
      <c r="F42" s="49"/>
    </row>
    <row r="43" spans="2:27" x14ac:dyDescent="0.25">
      <c r="F43" s="49"/>
    </row>
    <row r="44" spans="2:27" x14ac:dyDescent="0.25">
      <c r="F44" s="50"/>
    </row>
    <row r="45" spans="2:27" x14ac:dyDescent="0.25">
      <c r="F45" s="49"/>
    </row>
  </sheetData>
  <mergeCells count="70">
    <mergeCell ref="U30:U31"/>
    <mergeCell ref="O28:AA29"/>
    <mergeCell ref="B25:B33"/>
    <mergeCell ref="C25:K25"/>
    <mergeCell ref="L25:N25"/>
    <mergeCell ref="O25:AA25"/>
    <mergeCell ref="O26:AA27"/>
    <mergeCell ref="L28:N29"/>
    <mergeCell ref="L30:N31"/>
    <mergeCell ref="L32:N33"/>
    <mergeCell ref="C26:K27"/>
    <mergeCell ref="C28:K29"/>
    <mergeCell ref="C30:K31"/>
    <mergeCell ref="C32:K33"/>
    <mergeCell ref="L26:N27"/>
    <mergeCell ref="O32:AA33"/>
    <mergeCell ref="C14:K21"/>
    <mergeCell ref="L18:O18"/>
    <mergeCell ref="P18:AC18"/>
    <mergeCell ref="L19:O19"/>
    <mergeCell ref="P19:AC19"/>
    <mergeCell ref="L16:O16"/>
    <mergeCell ref="P16:AC16"/>
    <mergeCell ref="L17:O17"/>
    <mergeCell ref="P17:AC17"/>
    <mergeCell ref="B9:B13"/>
    <mergeCell ref="C9:K13"/>
    <mergeCell ref="L15:O15"/>
    <mergeCell ref="P15:AC15"/>
    <mergeCell ref="B14:B21"/>
    <mergeCell ref="L12:O12"/>
    <mergeCell ref="P12:AC12"/>
    <mergeCell ref="L13:O13"/>
    <mergeCell ref="P13:AC13"/>
    <mergeCell ref="L10:O10"/>
    <mergeCell ref="P10:AC10"/>
    <mergeCell ref="L11:O11"/>
    <mergeCell ref="P11:AC11"/>
    <mergeCell ref="L20:O20"/>
    <mergeCell ref="P20:AC20"/>
    <mergeCell ref="L21:O21"/>
    <mergeCell ref="P5:AC5"/>
    <mergeCell ref="P8:AC8"/>
    <mergeCell ref="B7:B8"/>
    <mergeCell ref="L6:O6"/>
    <mergeCell ref="P6:AC6"/>
    <mergeCell ref="B5:B6"/>
    <mergeCell ref="C5:K6"/>
    <mergeCell ref="P23:AC23"/>
    <mergeCell ref="P22:AC22"/>
    <mergeCell ref="P14:AC14"/>
    <mergeCell ref="P9:AC9"/>
    <mergeCell ref="P7:AC7"/>
    <mergeCell ref="P21:AC21"/>
    <mergeCell ref="O30:T31"/>
    <mergeCell ref="V30:AA31"/>
    <mergeCell ref="A1:A23"/>
    <mergeCell ref="C4:K4"/>
    <mergeCell ref="C23:K23"/>
    <mergeCell ref="C22:K22"/>
    <mergeCell ref="L4:O4"/>
    <mergeCell ref="L23:O23"/>
    <mergeCell ref="L22:O22"/>
    <mergeCell ref="L14:O14"/>
    <mergeCell ref="L9:O9"/>
    <mergeCell ref="L7:O7"/>
    <mergeCell ref="L5:O5"/>
    <mergeCell ref="L8:O8"/>
    <mergeCell ref="C7:K8"/>
    <mergeCell ref="P4:AC4"/>
  </mergeCells>
  <dataValidations count="6">
    <dataValidation type="list" allowBlank="1" showInputMessage="1" showErrorMessage="1" sqref="F2" xr:uid="{AFD76A0D-C9A5-4AEC-9836-F29287B29BA4}">
      <formula1>"M, T"</formula1>
    </dataValidation>
    <dataValidation type="list" allowBlank="1" showInputMessage="1" showErrorMessage="1" sqref="D2" xr:uid="{F49A3A35-E496-44FD-96B0-FFC1BBE7344F}">
      <formula1>"270, 220"</formula1>
    </dataValidation>
    <dataValidation type="list" allowBlank="1" showInputMessage="1" showErrorMessage="1" sqref="K2" xr:uid="{06F61772-480E-46F1-A93E-7A42087421B1}">
      <formula1>control</formula1>
    </dataValidation>
    <dataValidation type="list" allowBlank="1" showInputMessage="1" showErrorMessage="1" sqref="L2" xr:uid="{6F22888D-2997-4319-A7A5-21ED6D8BECF8}">
      <formula1>INDIRECT(K2)</formula1>
    </dataValidation>
    <dataValidation type="list" allowBlank="1" showInputMessage="1" showErrorMessage="1" sqref="L26" xr:uid="{66B7E7EF-7E1E-4120-9163-F6C134C22CE2}">
      <formula1>"MAX, MIN"</formula1>
    </dataValidation>
    <dataValidation type="list" allowBlank="1" showInputMessage="1" showErrorMessage="1" sqref="L28:N29" xr:uid="{1B24CC15-5773-4DBE-A84E-3197E298CE51}">
      <formula1>"60, 80, 100, 120"</formula1>
    </dataValidation>
  </dataValidations>
  <pageMargins left="0.7" right="0.7" top="0.75" bottom="0.75" header="0.3" footer="0.3"/>
  <pageSetup paperSize="9" orientation="portrait" r:id="rId1"/>
  <ignoredErrors>
    <ignoredError sqref="Y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4CB4C-E297-4E66-89B8-28CD15F3329A}">
  <dimension ref="A1:H22"/>
  <sheetViews>
    <sheetView workbookViewId="0">
      <selection activeCell="C11" sqref="C11"/>
    </sheetView>
  </sheetViews>
  <sheetFormatPr defaultRowHeight="15" x14ac:dyDescent="0.25"/>
  <cols>
    <col min="2" max="2" width="19" bestFit="1" customWidth="1"/>
    <col min="3" max="3" width="12.5703125" bestFit="1" customWidth="1"/>
    <col min="4" max="5" width="12.28515625" customWidth="1"/>
    <col min="6" max="6" width="18.42578125" customWidth="1"/>
    <col min="7" max="7" width="18.5703125" customWidth="1"/>
    <col min="8" max="8" width="16.42578125" customWidth="1"/>
    <col min="9" max="9" width="14.140625" customWidth="1"/>
  </cols>
  <sheetData>
    <row r="1" spans="1:8" x14ac:dyDescent="0.25">
      <c r="A1" s="9" t="s">
        <v>22</v>
      </c>
      <c r="B1" s="10"/>
      <c r="C1" s="11">
        <v>129.91399999999999</v>
      </c>
    </row>
    <row r="2" spans="1:8" x14ac:dyDescent="0.25">
      <c r="A2" s="9" t="s">
        <v>23</v>
      </c>
      <c r="B2" s="10"/>
      <c r="C2" s="11">
        <v>35</v>
      </c>
    </row>
    <row r="3" spans="1:8" x14ac:dyDescent="0.25">
      <c r="A3" s="9" t="s">
        <v>24</v>
      </c>
      <c r="B3" s="10"/>
      <c r="C3" s="11">
        <v>81.98</v>
      </c>
    </row>
    <row r="4" spans="1:8" ht="15.75" thickBot="1" x14ac:dyDescent="0.3"/>
    <row r="5" spans="1:8" ht="30" x14ac:dyDescent="0.25">
      <c r="A5" s="18" t="s">
        <v>6</v>
      </c>
      <c r="B5" s="19" t="s">
        <v>0</v>
      </c>
      <c r="C5" s="20" t="s">
        <v>1</v>
      </c>
      <c r="D5" s="21" t="s">
        <v>3</v>
      </c>
      <c r="E5" s="21" t="s">
        <v>2</v>
      </c>
      <c r="F5" s="12" t="s">
        <v>8</v>
      </c>
      <c r="G5" s="21" t="s">
        <v>61</v>
      </c>
      <c r="H5" s="22" t="s">
        <v>9</v>
      </c>
    </row>
    <row r="6" spans="1:8" ht="15.75" thickBot="1" x14ac:dyDescent="0.3">
      <c r="A6" s="13">
        <f>'Vgmax - Vgmin Setting'!D2</f>
        <v>220</v>
      </c>
      <c r="B6" s="14">
        <f>'Vgmax - Vgmin Setting'!L30</f>
        <v>120</v>
      </c>
      <c r="C6" s="15">
        <f>DEGREES(ASIN((B6*SIN(RADIANS(C2)))/A6))</f>
        <v>18.231664604873611</v>
      </c>
      <c r="D6" s="16">
        <f>C3/2-C1*TAN((C6*PI()/180)-(17.5*PI()/180))</f>
        <v>39.330913703084192</v>
      </c>
      <c r="E6" s="16">
        <f>82-D6</f>
        <v>42.669086296915808</v>
      </c>
      <c r="F6" s="17">
        <v>10</v>
      </c>
      <c r="G6" s="16">
        <f>IF('Vgmax - Vgmin Setting'!L2="A", 49,IF('Vgmax - Vgmin Setting'!L2="B", 49,IF('Vgmax - Vgmin Setting'!L2="C", 49, 28)))</f>
        <v>28</v>
      </c>
      <c r="H6" s="7">
        <v>28</v>
      </c>
    </row>
    <row r="7" spans="1:8" ht="15.75" thickBot="1" x14ac:dyDescent="0.3"/>
    <row r="8" spans="1:8" x14ac:dyDescent="0.25">
      <c r="B8" s="5" t="s">
        <v>10</v>
      </c>
      <c r="C8" s="6" t="s">
        <v>11</v>
      </c>
    </row>
    <row r="9" spans="1:8" ht="15.75" thickBot="1" x14ac:dyDescent="0.3">
      <c r="B9" s="63">
        <v>2</v>
      </c>
      <c r="C9" s="64">
        <v>3</v>
      </c>
    </row>
    <row r="10" spans="1:8" x14ac:dyDescent="0.25">
      <c r="A10" s="2" t="s">
        <v>5</v>
      </c>
      <c r="B10" s="65">
        <f>'Vgmax - Vgmin Setting'!$L$28-F6-G6-E6+E22</f>
        <v>13.830913703084192</v>
      </c>
      <c r="C10" s="66">
        <f>'Vgmax - Vgmin Setting'!$L$28-F6-H6-D6+E21</f>
        <v>2.6690862969158076</v>
      </c>
    </row>
    <row r="11" spans="1:8" ht="15.75" thickBot="1" x14ac:dyDescent="0.3">
      <c r="A11" s="3" t="s">
        <v>7</v>
      </c>
      <c r="B11" s="4">
        <f>'Vgmax - Vgmin Setting'!$L$28-F6-H6-E6+E22</f>
        <v>13.830913703084192</v>
      </c>
      <c r="C11" s="1">
        <f>'Vgmax - Vgmin Setting'!$L$28-F6-G6-D6+E21</f>
        <v>2.6690862969158076</v>
      </c>
    </row>
    <row r="13" spans="1:8" x14ac:dyDescent="0.25">
      <c r="A13" s="8" t="s">
        <v>36</v>
      </c>
      <c r="B13" s="52" t="s">
        <v>18</v>
      </c>
      <c r="C13" s="58" t="s">
        <v>38</v>
      </c>
      <c r="D13" s="52" t="s">
        <v>12</v>
      </c>
      <c r="E13" s="58" t="s">
        <v>41</v>
      </c>
      <c r="F13" s="52" t="s">
        <v>43</v>
      </c>
    </row>
    <row r="14" spans="1:8" x14ac:dyDescent="0.25">
      <c r="A14" s="52" t="s">
        <v>18</v>
      </c>
      <c r="B14" s="8" t="s">
        <v>19</v>
      </c>
      <c r="C14" s="59" t="s">
        <v>27</v>
      </c>
      <c r="D14" s="8" t="s">
        <v>27</v>
      </c>
      <c r="E14" s="59" t="s">
        <v>13</v>
      </c>
      <c r="F14" s="8" t="s">
        <v>13</v>
      </c>
    </row>
    <row r="15" spans="1:8" x14ac:dyDescent="0.25">
      <c r="A15" s="52" t="s">
        <v>38</v>
      </c>
      <c r="B15" s="8" t="s">
        <v>26</v>
      </c>
      <c r="C15" s="59" t="s">
        <v>20</v>
      </c>
      <c r="D15" s="8" t="s">
        <v>20</v>
      </c>
      <c r="E15" s="59" t="s">
        <v>19</v>
      </c>
      <c r="F15" s="8" t="s">
        <v>19</v>
      </c>
    </row>
    <row r="16" spans="1:8" x14ac:dyDescent="0.25">
      <c r="A16" s="52" t="s">
        <v>12</v>
      </c>
      <c r="B16" s="8"/>
      <c r="C16" s="59" t="s">
        <v>51</v>
      </c>
      <c r="D16" s="8" t="s">
        <v>51</v>
      </c>
      <c r="E16" s="8"/>
      <c r="F16" s="8"/>
    </row>
    <row r="17" spans="1:6" x14ac:dyDescent="0.25">
      <c r="A17" s="52" t="s">
        <v>41</v>
      </c>
      <c r="B17" s="8"/>
      <c r="C17" s="59" t="s">
        <v>35</v>
      </c>
      <c r="D17" s="8" t="s">
        <v>35</v>
      </c>
      <c r="E17" s="8"/>
      <c r="F17" s="8"/>
    </row>
    <row r="18" spans="1:6" x14ac:dyDescent="0.25">
      <c r="A18" s="52" t="s">
        <v>43</v>
      </c>
      <c r="B18" s="8"/>
      <c r="C18" s="59" t="s">
        <v>34</v>
      </c>
      <c r="D18" s="8" t="s">
        <v>34</v>
      </c>
      <c r="E18" s="8"/>
      <c r="F18" s="8"/>
    </row>
    <row r="19" spans="1:6" x14ac:dyDescent="0.25">
      <c r="A19" s="55"/>
      <c r="B19" s="23"/>
      <c r="C19" s="23"/>
      <c r="D19" s="23"/>
      <c r="E19" s="23"/>
      <c r="F19" s="23"/>
    </row>
    <row r="20" spans="1:6" x14ac:dyDescent="0.25">
      <c r="C20" s="39" t="s">
        <v>62</v>
      </c>
      <c r="D20" s="40" t="s">
        <v>63</v>
      </c>
      <c r="E20" s="39" t="s">
        <v>64</v>
      </c>
    </row>
    <row r="21" spans="1:6" x14ac:dyDescent="0.25">
      <c r="A21" s="52" t="s">
        <v>53</v>
      </c>
      <c r="B21" s="52"/>
      <c r="C21" s="56">
        <f>DEGREES(ASIN(('Vgmax - Vgmin Setting'!W2*SIN(RADIANS(C2)))/A6))</f>
        <v>35</v>
      </c>
      <c r="D21" s="57">
        <f>(C3/2-C1*TAN((C21*PI()/180)-(17.5*PI()/180)))</f>
        <v>2.8273141575745342E-2</v>
      </c>
      <c r="E21" s="57">
        <f>FLOOR(D21,0.5)</f>
        <v>0</v>
      </c>
    </row>
    <row r="22" spans="1:6" ht="15.75" thickBot="1" x14ac:dyDescent="0.3">
      <c r="A22" s="54" t="s">
        <v>54</v>
      </c>
      <c r="B22" s="52"/>
      <c r="C22" s="56">
        <f>DEGREES(ASIN(('Vgmax - Vgmin Setting'!Y2*SIN(RADIANS(C2)))/A6))</f>
        <v>5.9860675293683556</v>
      </c>
      <c r="D22" s="57">
        <f>C3-(C3/2-C1*TAN((C22*PI()/180)-(17.5*PI()/180)))</f>
        <v>14.525797848263792</v>
      </c>
      <c r="E22" s="57">
        <f>FLOOR(D22,0.5)</f>
        <v>14.5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Vgmax - Vgmin Setting</vt:lpstr>
      <vt:lpstr>Vg Setting</vt:lpstr>
      <vt:lpstr>AC</vt:lpstr>
      <vt:lpstr>control</vt:lpstr>
      <vt:lpstr>EO</vt:lpstr>
      <vt:lpstr>EP</vt:lpstr>
      <vt:lpstr>HO</vt:lpstr>
      <vt:lpstr>HP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Fredrik Magnusson</dc:creator>
  <cp:lastModifiedBy>Henrik Björklund</cp:lastModifiedBy>
  <dcterms:created xsi:type="dcterms:W3CDTF">2020-10-07T11:17:08Z</dcterms:created>
  <dcterms:modified xsi:type="dcterms:W3CDTF">2022-09-29T07:01:45Z</dcterms:modified>
</cp:coreProperties>
</file>